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scal\AdHoc Requests\2018 April\2018-04-00038\"/>
    </mc:Choice>
  </mc:AlternateContent>
  <bookViews>
    <workbookView xWindow="0" yWindow="0" windowWidth="28800" windowHeight="11910"/>
  </bookViews>
  <sheets>
    <sheet name="Total Pub Ed Funding" sheetId="2" r:id="rId1"/>
    <sheet name="Per Student Annaul Funding" sheetId="3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C24" i="3"/>
  <c r="B24" i="3"/>
  <c r="M23" i="3"/>
  <c r="L23" i="3"/>
  <c r="K23" i="3"/>
  <c r="J23" i="3"/>
  <c r="I23" i="3"/>
  <c r="H23" i="3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M11" i="3"/>
  <c r="M24" i="3" s="1"/>
  <c r="L11" i="3"/>
  <c r="L24" i="3" s="1"/>
  <c r="K11" i="3"/>
  <c r="K24" i="3" s="1"/>
  <c r="J11" i="3"/>
  <c r="J24" i="3" s="1"/>
  <c r="I11" i="3"/>
  <c r="I24" i="3" s="1"/>
  <c r="H11" i="3"/>
  <c r="H24" i="3" s="1"/>
  <c r="G11" i="3"/>
  <c r="G24" i="3" s="1"/>
  <c r="F11" i="3"/>
  <c r="F24" i="3" s="1"/>
  <c r="E11" i="3"/>
  <c r="E24" i="3" s="1"/>
  <c r="M7" i="3"/>
  <c r="L7" i="3"/>
  <c r="K7" i="3"/>
  <c r="J7" i="3"/>
  <c r="I7" i="3"/>
  <c r="H7" i="3"/>
  <c r="G7" i="3"/>
  <c r="F7" i="3"/>
  <c r="E7" i="3"/>
  <c r="D7" i="3"/>
  <c r="D21" i="3" s="1"/>
  <c r="D25" i="3" s="1"/>
  <c r="C7" i="3"/>
  <c r="C13" i="3" s="1"/>
  <c r="B7" i="3"/>
  <c r="B13" i="3" s="1"/>
  <c r="M5" i="3"/>
  <c r="M21" i="3" s="1"/>
  <c r="L5" i="3"/>
  <c r="L21" i="3" s="1"/>
  <c r="L25" i="3" s="1"/>
  <c r="K5" i="3"/>
  <c r="J5" i="3"/>
  <c r="I5" i="3"/>
  <c r="I21" i="3" s="1"/>
  <c r="H5" i="3"/>
  <c r="H13" i="3" s="1"/>
  <c r="G5" i="3"/>
  <c r="G21" i="3" s="1"/>
  <c r="F5" i="3"/>
  <c r="E5" i="3"/>
  <c r="E21" i="3" s="1"/>
  <c r="D22" i="2"/>
  <c r="C22" i="2"/>
  <c r="B22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D19" i="2"/>
  <c r="D23" i="2" s="1"/>
  <c r="M11" i="2"/>
  <c r="M22" i="2" s="1"/>
  <c r="L11" i="2"/>
  <c r="L22" i="2" s="1"/>
  <c r="K11" i="2"/>
  <c r="K22" i="2" s="1"/>
  <c r="J11" i="2"/>
  <c r="J22" i="2" s="1"/>
  <c r="I11" i="2"/>
  <c r="I22" i="2" s="1"/>
  <c r="H11" i="2"/>
  <c r="H22" i="2" s="1"/>
  <c r="G11" i="2"/>
  <c r="G22" i="2" s="1"/>
  <c r="F11" i="2"/>
  <c r="F22" i="2" s="1"/>
  <c r="E11" i="2"/>
  <c r="E22" i="2" s="1"/>
  <c r="M7" i="2"/>
  <c r="L7" i="2"/>
  <c r="K7" i="2"/>
  <c r="J7" i="2"/>
  <c r="I7" i="2"/>
  <c r="H7" i="2"/>
  <c r="G7" i="2"/>
  <c r="F7" i="2"/>
  <c r="E7" i="2"/>
  <c r="D7" i="2"/>
  <c r="D13" i="2" s="1"/>
  <c r="C7" i="2"/>
  <c r="C19" i="2" s="1"/>
  <c r="B7" i="2"/>
  <c r="B19" i="2" s="1"/>
  <c r="B23" i="2" s="1"/>
  <c r="M5" i="2"/>
  <c r="L5" i="2"/>
  <c r="L19" i="2" s="1"/>
  <c r="K5" i="2"/>
  <c r="J5" i="2"/>
  <c r="I5" i="2"/>
  <c r="H5" i="2"/>
  <c r="G5" i="2"/>
  <c r="F5" i="2"/>
  <c r="F19" i="2" s="1"/>
  <c r="E5" i="2"/>
  <c r="G19" i="2" l="1"/>
  <c r="G23" i="2" s="1"/>
  <c r="E13" i="3"/>
  <c r="M13" i="3"/>
  <c r="F21" i="3"/>
  <c r="F25" i="3" s="1"/>
  <c r="G25" i="3"/>
  <c r="K21" i="3"/>
  <c r="K25" i="3" s="1"/>
  <c r="H21" i="3"/>
  <c r="H25" i="3" s="1"/>
  <c r="I13" i="3"/>
  <c r="J13" i="3"/>
  <c r="K13" i="3"/>
  <c r="D13" i="3"/>
  <c r="L13" i="3"/>
  <c r="I25" i="3"/>
  <c r="E25" i="3"/>
  <c r="M25" i="3"/>
  <c r="F13" i="3"/>
  <c r="B21" i="3"/>
  <c r="B25" i="3" s="1"/>
  <c r="J21" i="3"/>
  <c r="J25" i="3" s="1"/>
  <c r="C21" i="3"/>
  <c r="C25" i="3" s="1"/>
  <c r="G13" i="3"/>
  <c r="I13" i="2"/>
  <c r="H19" i="2"/>
  <c r="J19" i="2"/>
  <c r="K19" i="2"/>
  <c r="K23" i="2" s="1"/>
  <c r="I19" i="2"/>
  <c r="I23" i="2" s="1"/>
  <c r="L23" i="2"/>
  <c r="G13" i="2"/>
  <c r="E19" i="2"/>
  <c r="E23" i="2" s="1"/>
  <c r="M19" i="2"/>
  <c r="M23" i="2" s="1"/>
  <c r="C23" i="2"/>
  <c r="H23" i="2"/>
  <c r="J23" i="2"/>
  <c r="F23" i="2"/>
  <c r="H13" i="2"/>
  <c r="B13" i="2"/>
  <c r="J13" i="2"/>
  <c r="C13" i="2"/>
  <c r="K13" i="2"/>
  <c r="L13" i="2"/>
  <c r="E13" i="2"/>
  <c r="M13" i="2"/>
  <c r="F13" i="2"/>
</calcChain>
</file>

<file path=xl/sharedStrings.xml><?xml version="1.0" encoding="utf-8"?>
<sst xmlns="http://schemas.openxmlformats.org/spreadsheetml/2006/main" count="91" uniqueCount="47">
  <si>
    <t>Total Public Education Funding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</si>
  <si>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</si>
  <si>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</si>
  <si>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</si>
  <si>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</si>
  <si>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</si>
  <si>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</si>
  <si>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</si>
  <si>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</si>
  <si>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</si>
  <si>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</si>
  <si>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</si>
  <si>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</si>
  <si>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Windham Schools (appropriations / rider funds)</t>
  </si>
  <si>
    <t>TEA Regional Education Service Centers (appropriations / rider funds)</t>
  </si>
  <si>
    <t>State Vendor Payments (expenditures)</t>
  </si>
  <si>
    <t>TRS Supplemental Appropriations (appropriations)</t>
  </si>
  <si>
    <t>TEA Admin Costs [excluding Federal Funds] (expenditures)</t>
  </si>
  <si>
    <t>Statewide State Revenue (PEIMS revenues)</t>
  </si>
  <si>
    <t>Total Revenue from Recapture [Property Taxes] (PEIMS receipts)</t>
  </si>
  <si>
    <t>Total Statewide Local Revenue (PEIMS revenues)</t>
  </si>
  <si>
    <t>Federal Vendor Payments (expenditures)</t>
  </si>
  <si>
    <t>Statewide Federal Revenue (PEIMS revenues)</t>
  </si>
  <si>
    <t>TOTAL</t>
  </si>
  <si>
    <t xml:space="preserve"> </t>
  </si>
  <si>
    <t>*recapture subtracted from state revenue to get total…so it is not double counted</t>
  </si>
  <si>
    <t>Chart Data: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</si>
  <si>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</si>
  <si>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</si>
  <si>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</si>
  <si>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</si>
  <si>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</si>
  <si>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</si>
  <si>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</si>
  <si>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</si>
  <si>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</si>
  <si>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</si>
  <si>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</si>
  <si>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</si>
  <si>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Total Statewide State Funding</t>
  </si>
  <si>
    <t>Total Statewide Revenue from Recapture</t>
  </si>
  <si>
    <t>Total Statewide Local Funding</t>
  </si>
  <si>
    <t>Total Statewide Federal Funding</t>
  </si>
  <si>
    <t>Per Student Annual School District Funding (Enrollment)</t>
  </si>
  <si>
    <t>*must subtract recaputre from state revenue to get total…so it is not double counted</t>
  </si>
  <si>
    <t>Student Enrollment (from PIEMS)</t>
  </si>
  <si>
    <t>Total Refined ADA (from Statewide SOF)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</si>
</sst>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2">
    <xf numFmtId="0" fontId="0" fillId="0" borderId="0" xfId="0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0" xfId="0" applyFont="1" applyFill="1"/>
    <xf numFmtId="164" fontId="0" fillId="0" borderId="0" xfId="0" applyNumberFormat="1" applyFont="1" applyFill="1"/>
    <xf numFmtId="164" fontId="0" fillId="0" borderId="0" xfId="0" applyNumberFormat="1" applyFont="1" applyFill="1" applyBorder="1"/>
    <xf numFmtId="164" fontId="5" fillId="0" borderId="0" xfId="0" applyNumberFormat="1" applyFont="1" applyFill="1" applyBorder="1"/>
    <xf numFmtId="164" fontId="0" fillId="0" borderId="0" xfId="2" applyNumberFormat="1" applyFont="1" applyFill="1"/>
    <xf numFmtId="164" fontId="0" fillId="0" borderId="0" xfId="2" applyNumberFormat="1" applyFont="1" applyFill="1" applyBorder="1"/>
    <xf numFmtId="164" fontId="1" fillId="0" borderId="0" xfId="2" applyNumberFormat="1" applyFont="1" applyFill="1" applyBorder="1"/>
    <xf numFmtId="164" fontId="5" fillId="0" borderId="0" xfId="2" applyNumberFormat="1" applyFont="1" applyFill="1" applyBorder="1"/>
    <xf numFmtId="0" fontId="3" fillId="4" borderId="0" xfId="0" applyFont="1" applyFill="1"/>
    <xf numFmtId="164" fontId="5" fillId="0" borderId="0" xfId="2" applyNumberFormat="1" applyFont="1" applyFill="1"/>
    <xf numFmtId="0" fontId="3" fillId="5" borderId="0" xfId="0" applyFont="1" applyFill="1"/>
    <xf numFmtId="0" fontId="3" fillId="6" borderId="0" xfId="0" applyFont="1" applyFill="1"/>
    <xf numFmtId="0" fontId="3" fillId="0" borderId="1" xfId="0" applyFont="1" applyFill="1" applyBorder="1"/>
    <xf numFmtId="164" fontId="0" fillId="0" borderId="1" xfId="0" applyNumberFormat="1" applyFont="1" applyFill="1" applyBorder="1"/>
    <xf numFmtId="0" fontId="6" fillId="0" borderId="0" xfId="0" applyFont="1"/>
    <xf numFmtId="164" fontId="0" fillId="0" borderId="0" xfId="0" applyNumberFormat="1" applyFont="1"/>
    <xf numFmtId="0" fontId="3" fillId="0" borderId="0" xfId="0" applyFont="1"/>
    <xf numFmtId="0" fontId="7" fillId="0" borderId="0" xfId="0" applyFont="1" applyFill="1" applyBorder="1"/>
    <xf numFmtId="44" fontId="0" fillId="0" borderId="0" xfId="2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0" borderId="1" xfId="0" applyFont="1" applyBorder="1"/>
    <xf numFmtId="0" fontId="5" fillId="0" borderId="0" xfId="3" applyFont="1" applyFill="1" applyBorder="1"/>
    <xf numFmtId="0" fontId="8" fillId="7" borderId="0" xfId="0" applyFont="1" applyFill="1"/>
    <xf numFmtId="167" fontId="5" fillId="0" borderId="0" xfId="1" applyNumberFormat="1" applyFont="1" applyFill="1"/>
    <xf numFmtId="0" fontId="5" fillId="0" borderId="0" xfId="0" applyFont="1"/>
    <xf numFmtId="167" fontId="5" fillId="7" borderId="0" xfId="1" applyNumberFormat="1" applyFont="1" applyFill="1"/>
    <xf numFmtId="0" fontId="8" fillId="0" borderId="0" xfId="0" applyFont="1" applyFill="1"/>
    <xf numFmtId="0" fontId="5" fillId="0" borderId="0" xfId="0" applyFont="1" applyFill="1"/>
  </cellXfs>
  <cellStyles count="4">
    <cellStyle name="Bad" xfId="3" builtinId="27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a4dpfs2\acsfc\StateFunding\fiscal\AdHoc%20Requests\2018%20April\2018-04-00038\Total%20Pub%20Ed%20Funding%20&amp;%20Per%20Student%20Chart%206.25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 Ed Funding Chart"/>
      <sheetName val="Pub Ed Funding Data"/>
      <sheetName val="Enrollment Chart"/>
      <sheetName val="Enrollment Data"/>
      <sheetName val="TRS MOF 06-19"/>
      <sheetName val="Admin Costs 06-19"/>
      <sheetName val="Vend Pmts 09-17"/>
      <sheetName val="09 Ven Pmts"/>
      <sheetName val="10 Ven Pmts"/>
      <sheetName val="11 Ven Pmts"/>
      <sheetName val="12 Ven Pmts"/>
      <sheetName val="13 Ven Pmts"/>
      <sheetName val="14 Ven Pmts"/>
      <sheetName val="15 Ven Pmts"/>
      <sheetName val="16 Ven Pmts"/>
      <sheetName val="17 Ven Pmts"/>
    </sheetNames>
    <sheetDataSet>
      <sheetData sheetId="0"/>
      <sheetData sheetId="1"/>
      <sheetData sheetId="2"/>
      <sheetData sheetId="3"/>
      <sheetData sheetId="4"/>
      <sheetData sheetId="5">
        <row r="225">
          <cell r="C225">
            <v>64965721</v>
          </cell>
          <cell r="D225">
            <v>80762927</v>
          </cell>
          <cell r="E225">
            <v>89383002</v>
          </cell>
          <cell r="F225">
            <v>91258953</v>
          </cell>
          <cell r="G225">
            <v>97821186</v>
          </cell>
          <cell r="H225">
            <v>93518160</v>
          </cell>
          <cell r="I225">
            <v>67819728</v>
          </cell>
          <cell r="J225">
            <v>72485645</v>
          </cell>
          <cell r="K225">
            <v>88662618</v>
          </cell>
          <cell r="L225">
            <v>97512157</v>
          </cell>
          <cell r="M225">
            <v>95959058</v>
          </cell>
          <cell r="N225">
            <v>95959058</v>
          </cell>
        </row>
      </sheetData>
      <sheetData sheetId="6">
        <row r="4">
          <cell r="B4">
            <v>272178312.55000043</v>
          </cell>
          <cell r="C4">
            <v>278095352.24000061</v>
          </cell>
          <cell r="D4">
            <v>269261227.2900005</v>
          </cell>
          <cell r="E4">
            <v>266540956.47999984</v>
          </cell>
          <cell r="F4">
            <v>267132712.24999994</v>
          </cell>
          <cell r="G4">
            <v>238195059.75999975</v>
          </cell>
          <cell r="H4">
            <v>235851276.80999941</v>
          </cell>
          <cell r="I4">
            <v>215592551.92999974</v>
          </cell>
          <cell r="J4">
            <v>220848704</v>
          </cell>
        </row>
        <row r="5">
          <cell r="B5">
            <v>283681104.71999961</v>
          </cell>
          <cell r="C5">
            <v>337379917.36999983</v>
          </cell>
          <cell r="D5">
            <v>356870176.97000039</v>
          </cell>
          <cell r="E5">
            <v>275759165.2100001</v>
          </cell>
          <cell r="F5">
            <v>236436674.68999988</v>
          </cell>
          <cell r="G5">
            <v>201170315.83000025</v>
          </cell>
          <cell r="H5">
            <v>211588409.32999945</v>
          </cell>
          <cell r="I5">
            <v>215624971.43999985</v>
          </cell>
          <cell r="J5">
            <v>150503714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A26" sqref="A26"/>
    </sheetView>
  </sheetViews>
  <sheetFormatPr defaultColWidth="9.140625" defaultRowHeight="15" x14ac:dyDescent="0.25"/>
  <cols>
    <col min="1" max="1" width="60.42578125" style="4" customWidth="1"/>
    <col min="2" max="3" width="15.7109375" style="4" customWidth="1"/>
    <col min="4" max="13" width="15.7109375" style="3" customWidth="1"/>
    <col min="14" max="14" width="9.140625" style="3"/>
    <col min="15" max="16384" width="9.140625" style="4"/>
  </cols>
  <sheetData>
    <row r="1" spans="1:14" ht="26.25" x14ac:dyDescent="0.4">
      <c r="A1" s="1" t="s">
        <v>0</v>
      </c>
      <c r="B1" s="2"/>
      <c r="C1" s="2"/>
    </row>
    <row r="2" spans="1:14" s="9" customFormat="1" x14ac:dyDescent="0.25">
      <c r="A2" s="5"/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8"/>
    </row>
    <row r="3" spans="1:14" x14ac:dyDescent="0.25">
      <c r="A3" s="10" t="s">
        <v>13</v>
      </c>
      <c r="B3" s="11">
        <v>57569745</v>
      </c>
      <c r="C3" s="11">
        <v>57569745</v>
      </c>
      <c r="D3" s="12">
        <v>59425745</v>
      </c>
      <c r="E3" s="12">
        <v>59425744</v>
      </c>
      <c r="F3" s="12">
        <v>64058448</v>
      </c>
      <c r="G3" s="12">
        <v>64058447</v>
      </c>
      <c r="H3" s="12">
        <v>47500000</v>
      </c>
      <c r="I3" s="12">
        <v>47500000</v>
      </c>
      <c r="J3" s="12">
        <v>52500000</v>
      </c>
      <c r="K3" s="12">
        <v>50500000</v>
      </c>
      <c r="L3" s="12">
        <v>52500000</v>
      </c>
      <c r="M3" s="12">
        <v>50500000</v>
      </c>
    </row>
    <row r="4" spans="1:14" x14ac:dyDescent="0.25">
      <c r="A4" s="10" t="s">
        <v>14</v>
      </c>
      <c r="B4" s="14">
        <v>21375000</v>
      </c>
      <c r="C4" s="14">
        <v>21375000</v>
      </c>
      <c r="D4" s="15">
        <v>21375000</v>
      </c>
      <c r="E4" s="16">
        <v>21375000</v>
      </c>
      <c r="F4" s="16">
        <v>21375000</v>
      </c>
      <c r="G4" s="16">
        <v>21375000</v>
      </c>
      <c r="H4" s="12">
        <v>12500000</v>
      </c>
      <c r="I4" s="12">
        <v>12500000</v>
      </c>
      <c r="J4" s="12">
        <v>12500000</v>
      </c>
      <c r="K4" s="12">
        <v>12500000</v>
      </c>
      <c r="L4" s="12">
        <v>12500000</v>
      </c>
      <c r="M4" s="12">
        <v>12500000</v>
      </c>
    </row>
    <row r="5" spans="1:14" x14ac:dyDescent="0.25">
      <c r="A5" s="10" t="s">
        <v>15</v>
      </c>
      <c r="B5" s="14"/>
      <c r="C5" s="14"/>
      <c r="D5" s="15"/>
      <c r="E5" s="17">
        <f>'[1]Vend Pmts 09-17'!B5</f>
        <v>283681104.71999961</v>
      </c>
      <c r="F5" s="17">
        <f>'[1]Vend Pmts 09-17'!C5</f>
        <v>337379917.36999983</v>
      </c>
      <c r="G5" s="17">
        <f>'[1]Vend Pmts 09-17'!D5</f>
        <v>356870176.97000039</v>
      </c>
      <c r="H5" s="17">
        <f>'[1]Vend Pmts 09-17'!E5</f>
        <v>275759165.2100001</v>
      </c>
      <c r="I5" s="17">
        <f>'[1]Vend Pmts 09-17'!F5</f>
        <v>236436674.68999988</v>
      </c>
      <c r="J5" s="17">
        <f>'[1]Vend Pmts 09-17'!G5</f>
        <v>201170315.83000025</v>
      </c>
      <c r="K5" s="17">
        <f>'[1]Vend Pmts 09-17'!H5</f>
        <v>211588409.32999945</v>
      </c>
      <c r="L5" s="17">
        <f>'[1]Vend Pmts 09-17'!I5</f>
        <v>215624971.43999985</v>
      </c>
      <c r="M5" s="17">
        <f>'[1]Vend Pmts 09-17'!J5</f>
        <v>150503714</v>
      </c>
    </row>
    <row r="6" spans="1:14" x14ac:dyDescent="0.25">
      <c r="A6" s="10" t="s">
        <v>16</v>
      </c>
      <c r="B6" s="14"/>
      <c r="C6" s="14"/>
      <c r="D6" s="15"/>
      <c r="E6" s="15"/>
      <c r="F6" s="15"/>
      <c r="G6" s="15"/>
      <c r="H6" s="15"/>
      <c r="I6" s="17">
        <v>102363704</v>
      </c>
      <c r="J6" s="17">
        <v>36058148</v>
      </c>
      <c r="K6" s="17">
        <v>768100754</v>
      </c>
      <c r="L6" s="17"/>
      <c r="M6" s="12">
        <v>15559552</v>
      </c>
    </row>
    <row r="7" spans="1:14" x14ac:dyDescent="0.25">
      <c r="A7" s="10" t="s">
        <v>17</v>
      </c>
      <c r="B7" s="14">
        <f>'[1]Admin Costs 06-19'!C225</f>
        <v>64965721</v>
      </c>
      <c r="C7" s="14">
        <f>'[1]Admin Costs 06-19'!D225</f>
        <v>80762927</v>
      </c>
      <c r="D7" s="15">
        <f>'[1]Admin Costs 06-19'!E225</f>
        <v>89383002</v>
      </c>
      <c r="E7" s="15">
        <f>'[1]Admin Costs 06-19'!F225</f>
        <v>91258953</v>
      </c>
      <c r="F7" s="15">
        <f>'[1]Admin Costs 06-19'!G225</f>
        <v>97821186</v>
      </c>
      <c r="G7" s="15">
        <f>'[1]Admin Costs 06-19'!H225</f>
        <v>93518160</v>
      </c>
      <c r="H7" s="15">
        <f>'[1]Admin Costs 06-19'!I225</f>
        <v>67819728</v>
      </c>
      <c r="I7" s="15">
        <f>'[1]Admin Costs 06-19'!J225</f>
        <v>72485645</v>
      </c>
      <c r="J7" s="15">
        <f>'[1]Admin Costs 06-19'!K225</f>
        <v>88662618</v>
      </c>
      <c r="K7" s="15">
        <f>'[1]Admin Costs 06-19'!L225</f>
        <v>97512157</v>
      </c>
      <c r="L7" s="15">
        <f>'[1]Admin Costs 06-19'!M225</f>
        <v>95959058</v>
      </c>
      <c r="M7" s="15">
        <f>'[1]Admin Costs 06-19'!N225</f>
        <v>95959058</v>
      </c>
    </row>
    <row r="8" spans="1:14" x14ac:dyDescent="0.25">
      <c r="A8" s="10" t="s">
        <v>18</v>
      </c>
      <c r="B8" s="14">
        <v>13374931624</v>
      </c>
      <c r="C8" s="14">
        <v>16222292576</v>
      </c>
      <c r="D8" s="15">
        <v>20309900694</v>
      </c>
      <c r="E8" s="17">
        <v>20197428541</v>
      </c>
      <c r="F8" s="17">
        <v>21077209691</v>
      </c>
      <c r="G8" s="17">
        <v>22049377762</v>
      </c>
      <c r="H8" s="17">
        <v>20468691848</v>
      </c>
      <c r="I8" s="17">
        <v>20276153252</v>
      </c>
      <c r="J8" s="17">
        <v>22106826577</v>
      </c>
      <c r="K8" s="17">
        <v>22814894859</v>
      </c>
      <c r="L8" s="17">
        <v>24001676516</v>
      </c>
      <c r="M8" s="12">
        <v>23445734687</v>
      </c>
    </row>
    <row r="9" spans="1:14" x14ac:dyDescent="0.25">
      <c r="A9" s="18" t="s">
        <v>19</v>
      </c>
      <c r="B9" s="19">
        <v>1293145880</v>
      </c>
      <c r="C9" s="19">
        <v>1429576742</v>
      </c>
      <c r="D9" s="17">
        <v>1139480329</v>
      </c>
      <c r="E9" s="17">
        <v>1433568888</v>
      </c>
      <c r="F9" s="17">
        <v>1070736634</v>
      </c>
      <c r="G9" s="17">
        <v>1034195645</v>
      </c>
      <c r="H9" s="17">
        <v>1098389925</v>
      </c>
      <c r="I9" s="17">
        <v>1045691333</v>
      </c>
      <c r="J9" s="17">
        <v>1122766960</v>
      </c>
      <c r="K9" s="17">
        <v>1496609416</v>
      </c>
      <c r="L9" s="17">
        <v>1659235826</v>
      </c>
      <c r="M9" s="13">
        <v>1717529573</v>
      </c>
    </row>
    <row r="10" spans="1:14" x14ac:dyDescent="0.25">
      <c r="A10" s="20" t="s">
        <v>20</v>
      </c>
      <c r="B10" s="14">
        <v>21579399292</v>
      </c>
      <c r="C10" s="14">
        <v>22529127837</v>
      </c>
      <c r="D10" s="15">
        <v>20693245235</v>
      </c>
      <c r="E10" s="17">
        <v>22201594175</v>
      </c>
      <c r="F10" s="17">
        <v>22767914005</v>
      </c>
      <c r="G10" s="17">
        <v>22680589186</v>
      </c>
      <c r="H10" s="17">
        <v>23066894271</v>
      </c>
      <c r="I10" s="17">
        <v>24240833959</v>
      </c>
      <c r="J10" s="17">
        <v>25659803024</v>
      </c>
      <c r="K10" s="17">
        <v>27464157668</v>
      </c>
      <c r="L10" s="17">
        <v>28804733617</v>
      </c>
      <c r="M10" s="12">
        <v>30555476660</v>
      </c>
    </row>
    <row r="11" spans="1:14" x14ac:dyDescent="0.25">
      <c r="A11" s="21" t="s">
        <v>21</v>
      </c>
      <c r="B11" s="14"/>
      <c r="C11" s="14"/>
      <c r="D11" s="15"/>
      <c r="E11" s="17">
        <f>'[1]Vend Pmts 09-17'!B4</f>
        <v>272178312.55000043</v>
      </c>
      <c r="F11" s="17">
        <f>'[1]Vend Pmts 09-17'!C4</f>
        <v>278095352.24000061</v>
      </c>
      <c r="G11" s="17">
        <f>'[1]Vend Pmts 09-17'!D4</f>
        <v>269261227.2900005</v>
      </c>
      <c r="H11" s="17">
        <f>'[1]Vend Pmts 09-17'!E4</f>
        <v>266540956.47999984</v>
      </c>
      <c r="I11" s="17">
        <f>'[1]Vend Pmts 09-17'!F4</f>
        <v>267132712.24999994</v>
      </c>
      <c r="J11" s="17">
        <f>'[1]Vend Pmts 09-17'!G4</f>
        <v>238195059.75999975</v>
      </c>
      <c r="K11" s="17">
        <f>'[1]Vend Pmts 09-17'!H4</f>
        <v>235851276.80999941</v>
      </c>
      <c r="L11" s="17">
        <f>'[1]Vend Pmts 09-17'!I4</f>
        <v>215592551.92999974</v>
      </c>
      <c r="M11" s="17">
        <f>'[1]Vend Pmts 09-17'!J4</f>
        <v>220848704</v>
      </c>
    </row>
    <row r="12" spans="1:14" x14ac:dyDescent="0.25">
      <c r="A12" s="21" t="s">
        <v>22</v>
      </c>
      <c r="B12" s="14">
        <v>4543413650</v>
      </c>
      <c r="C12" s="14">
        <v>4213364277</v>
      </c>
      <c r="D12" s="15">
        <v>4291714257</v>
      </c>
      <c r="E12" s="17">
        <v>4707843740</v>
      </c>
      <c r="F12" s="17">
        <v>5980273612</v>
      </c>
      <c r="G12" s="17">
        <v>6040741337</v>
      </c>
      <c r="H12" s="17">
        <v>6087745024</v>
      </c>
      <c r="I12" s="17">
        <v>5570179581</v>
      </c>
      <c r="J12" s="17">
        <v>5663419562</v>
      </c>
      <c r="K12" s="17">
        <v>5854437187</v>
      </c>
      <c r="L12" s="17">
        <v>5990497161</v>
      </c>
      <c r="M12" s="12">
        <v>6068432446</v>
      </c>
    </row>
    <row r="13" spans="1:14" ht="15.75" thickBot="1" x14ac:dyDescent="0.3">
      <c r="A13" s="22" t="s">
        <v>23</v>
      </c>
      <c r="B13" s="23">
        <f t="shared" ref="B13:L13" si="0">SUM(B3:B12)-B9</f>
        <v>39641655032</v>
      </c>
      <c r="C13" s="23">
        <f t="shared" si="0"/>
        <v>43124492362</v>
      </c>
      <c r="D13" s="23">
        <f t="shared" si="0"/>
        <v>45465043933</v>
      </c>
      <c r="E13" s="23">
        <f t="shared" si="0"/>
        <v>47834785570.270004</v>
      </c>
      <c r="F13" s="23">
        <f t="shared" si="0"/>
        <v>50624127211.609993</v>
      </c>
      <c r="G13" s="23">
        <f t="shared" si="0"/>
        <v>51575791296.260002</v>
      </c>
      <c r="H13" s="23">
        <f t="shared" si="0"/>
        <v>50293450992.690002</v>
      </c>
      <c r="I13" s="23">
        <f t="shared" si="0"/>
        <v>50825585527.940002</v>
      </c>
      <c r="J13" s="23">
        <f t="shared" si="0"/>
        <v>54059135304.590004</v>
      </c>
      <c r="K13" s="23">
        <f t="shared" si="0"/>
        <v>57509542311.139999</v>
      </c>
      <c r="L13" s="23">
        <f t="shared" si="0"/>
        <v>59389083875.370003</v>
      </c>
      <c r="M13" s="23">
        <f>SUM(M3:M12)-M9</f>
        <v>60615514821</v>
      </c>
      <c r="N13" s="3" t="s">
        <v>24</v>
      </c>
    </row>
    <row r="14" spans="1:14" ht="15.75" thickTop="1" x14ac:dyDescent="0.25">
      <c r="A14" s="24" t="s">
        <v>25</v>
      </c>
      <c r="B14" s="25"/>
      <c r="C14" s="25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4" x14ac:dyDescent="0.25">
      <c r="A15" s="26"/>
      <c r="B15" s="25"/>
      <c r="C15" s="25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4" x14ac:dyDescent="0.25">
      <c r="B16" s="3"/>
      <c r="C16" s="3"/>
    </row>
    <row r="17" spans="1:14" ht="26.25" x14ac:dyDescent="0.4">
      <c r="A17" s="27" t="s">
        <v>26</v>
      </c>
      <c r="B17" s="28">
        <v>1000000</v>
      </c>
      <c r="C17" s="3"/>
    </row>
    <row r="18" spans="1:14" s="9" customFormat="1" x14ac:dyDescent="0.25">
      <c r="A18" s="8"/>
      <c r="B18" s="29" t="s">
        <v>27</v>
      </c>
      <c r="C18" s="29" t="s">
        <v>28</v>
      </c>
      <c r="D18" s="29" t="s">
        <v>29</v>
      </c>
      <c r="E18" s="29" t="s">
        <v>30</v>
      </c>
      <c r="F18" s="29" t="s">
        <v>31</v>
      </c>
      <c r="G18" s="29" t="s">
        <v>32</v>
      </c>
      <c r="H18" s="29" t="s">
        <v>33</v>
      </c>
      <c r="I18" s="29" t="s">
        <v>34</v>
      </c>
      <c r="J18" s="29" t="s">
        <v>35</v>
      </c>
      <c r="K18" s="29" t="s">
        <v>36</v>
      </c>
      <c r="L18" s="29" t="s">
        <v>37</v>
      </c>
      <c r="M18" s="29" t="s">
        <v>38</v>
      </c>
      <c r="N18" s="8"/>
    </row>
    <row r="19" spans="1:14" x14ac:dyDescent="0.25">
      <c r="A19" s="30" t="s">
        <v>39</v>
      </c>
      <c r="B19" s="15">
        <f>(((B3+B4+B5+B6+B7+B8)-(B9))/$B$17)</f>
        <v>12225.69621</v>
      </c>
      <c r="C19" s="15">
        <f>(((C3+C4+C5+C6+C7+C8)-(C9))/$B$17)</f>
        <v>14952.423505999999</v>
      </c>
      <c r="D19" s="15">
        <f>(((D3+D4+D5+D6+D7+D8)-(D9))/$B$17)</f>
        <v>19340.604112000001</v>
      </c>
      <c r="E19" s="15">
        <f>(((E3+E4+E5+E6+E7+E8)-(E9))/$B$17)</f>
        <v>19219.600454720003</v>
      </c>
      <c r="F19" s="15">
        <f>(((F3+F4+F5+F6+F7+F8)-(F9))/$B$17)</f>
        <v>20527.107608369999</v>
      </c>
      <c r="G19" s="15">
        <f>(((G3+G4+G5+G6+G7+G8)-(G9))/$B$17)</f>
        <v>21551.003900970001</v>
      </c>
      <c r="H19" s="15">
        <f>(((H3+H4+H5+H6+H7+H8)-(H9))/$B$17)</f>
        <v>19773.880816209999</v>
      </c>
      <c r="I19" s="15">
        <f>(((I3+I4+I5+I6+I7+I8)-(I9))/$B$17)</f>
        <v>19701.747942689999</v>
      </c>
      <c r="J19" s="15">
        <f>(((J3+J4+J5+J6+J7+J8)-(J9))/$B$17)</f>
        <v>21374.950698830002</v>
      </c>
      <c r="K19" s="15">
        <f>(((K3+K4+K5+K6+K7+K8)-(K9))/$B$17)</f>
        <v>22458.486763329998</v>
      </c>
      <c r="L19" s="15">
        <f>(((L3+L4+L5+L6+L7+L8)-(L9))/$B$17)</f>
        <v>22719.02471944</v>
      </c>
      <c r="M19" s="15">
        <f>(((M3+M4+M5+M6+M7+M8)-(M9))/$B$17)</f>
        <v>22053.227438000002</v>
      </c>
    </row>
    <row r="20" spans="1:14" x14ac:dyDescent="0.25">
      <c r="A20" s="31" t="s">
        <v>40</v>
      </c>
      <c r="B20" s="15">
        <f>B9/$B$17</f>
        <v>1293.14588</v>
      </c>
      <c r="C20" s="15">
        <f>C9/$B$17</f>
        <v>1429.576742</v>
      </c>
      <c r="D20" s="15">
        <f>D9/$B$17</f>
        <v>1139.480329</v>
      </c>
      <c r="E20" s="15">
        <f>E9/$B$17</f>
        <v>1433.568888</v>
      </c>
      <c r="F20" s="15">
        <f>F9/$B$17</f>
        <v>1070.7366340000001</v>
      </c>
      <c r="G20" s="15">
        <f>G9/$B$17</f>
        <v>1034.195645</v>
      </c>
      <c r="H20" s="15">
        <f>H9/$B$17</f>
        <v>1098.3899249999999</v>
      </c>
      <c r="I20" s="15">
        <f>I9/$B$17</f>
        <v>1045.691333</v>
      </c>
      <c r="J20" s="15">
        <f>J9/$B$17</f>
        <v>1122.7669599999999</v>
      </c>
      <c r="K20" s="15">
        <f>K9/$B$17</f>
        <v>1496.609416</v>
      </c>
      <c r="L20" s="15">
        <f>L9/$B$17</f>
        <v>1659.2358260000001</v>
      </c>
      <c r="M20" s="15">
        <f>M9/$B$17</f>
        <v>1717.529573</v>
      </c>
    </row>
    <row r="21" spans="1:14" x14ac:dyDescent="0.25">
      <c r="A21" s="32" t="s">
        <v>41</v>
      </c>
      <c r="B21" s="15">
        <f>B10/$B$17</f>
        <v>21579.399291999998</v>
      </c>
      <c r="C21" s="15">
        <f>C10/$B$17</f>
        <v>22529.127837</v>
      </c>
      <c r="D21" s="15">
        <f>D10/$B$17</f>
        <v>20693.245234999999</v>
      </c>
      <c r="E21" s="15">
        <f>E10/$B$17</f>
        <v>22201.594174999998</v>
      </c>
      <c r="F21" s="15">
        <f>F10/$B$17</f>
        <v>22767.914004999999</v>
      </c>
      <c r="G21" s="15">
        <f>G10/$B$17</f>
        <v>22680.589186000001</v>
      </c>
      <c r="H21" s="15">
        <f>H10/$B$17</f>
        <v>23066.894271000001</v>
      </c>
      <c r="I21" s="15">
        <f>I10/$B$17</f>
        <v>24240.833959</v>
      </c>
      <c r="J21" s="15">
        <f>J10/$B$17</f>
        <v>25659.803024000001</v>
      </c>
      <c r="K21" s="15">
        <f>K10/$B$17</f>
        <v>27464.157668</v>
      </c>
      <c r="L21" s="15">
        <f>L10/$B$17</f>
        <v>28804.733617000002</v>
      </c>
      <c r="M21" s="15">
        <f>M10/$B$17</f>
        <v>30555.47666</v>
      </c>
    </row>
    <row r="22" spans="1:14" x14ac:dyDescent="0.25">
      <c r="A22" s="33" t="s">
        <v>42</v>
      </c>
      <c r="B22" s="15">
        <f>B12/$B$17</f>
        <v>4543.4136500000004</v>
      </c>
      <c r="C22" s="15">
        <f>C12/$B$17</f>
        <v>4213.3642769999997</v>
      </c>
      <c r="D22" s="15">
        <f>D12/$B$17</f>
        <v>4291.7142569999996</v>
      </c>
      <c r="E22" s="15">
        <f>((E12+E11)/$B$17)</f>
        <v>4980.0220525499999</v>
      </c>
      <c r="F22" s="15">
        <f>((F12+F11)/$B$17)</f>
        <v>6258.3689642400004</v>
      </c>
      <c r="G22" s="15">
        <f>((G12+G11)/$B$17)</f>
        <v>6310.0025642900009</v>
      </c>
      <c r="H22" s="15">
        <f>((H12+H11)/$B$17)</f>
        <v>6354.2859804799991</v>
      </c>
      <c r="I22" s="15">
        <f>((I12+I11)/$B$17)</f>
        <v>5837.31229325</v>
      </c>
      <c r="J22" s="15">
        <f>((J12+J11)/$B$17)</f>
        <v>5901.6146217599999</v>
      </c>
      <c r="K22" s="15">
        <f>((K12+K11)/$B$17)</f>
        <v>6090.2884638099995</v>
      </c>
      <c r="L22" s="15">
        <f>((L12+L11)/$B$17)</f>
        <v>6206.0897129299992</v>
      </c>
      <c r="M22" s="15">
        <f>((M12+M11)/$B$17)</f>
        <v>6289.2811499999998</v>
      </c>
    </row>
    <row r="23" spans="1:14" ht="15.75" thickBot="1" x14ac:dyDescent="0.3">
      <c r="A23" s="34" t="s">
        <v>23</v>
      </c>
      <c r="B23" s="23">
        <f t="shared" ref="B23:M23" si="1">SUM(B19:B22)</f>
        <v>39641.655032000002</v>
      </c>
      <c r="C23" s="23">
        <f t="shared" si="1"/>
        <v>43124.492361999997</v>
      </c>
      <c r="D23" s="23">
        <f t="shared" si="1"/>
        <v>45465.043932999994</v>
      </c>
      <c r="E23" s="23">
        <f t="shared" si="1"/>
        <v>47834.785570269996</v>
      </c>
      <c r="F23" s="23">
        <f t="shared" si="1"/>
        <v>50624.127211610001</v>
      </c>
      <c r="G23" s="23">
        <f t="shared" si="1"/>
        <v>51575.791296260002</v>
      </c>
      <c r="H23" s="23">
        <f t="shared" si="1"/>
        <v>50293.450992689992</v>
      </c>
      <c r="I23" s="23">
        <f t="shared" si="1"/>
        <v>50825.585527939998</v>
      </c>
      <c r="J23" s="23">
        <f t="shared" si="1"/>
        <v>54059.135304590003</v>
      </c>
      <c r="K23" s="23">
        <f t="shared" si="1"/>
        <v>57509.542311139994</v>
      </c>
      <c r="L23" s="23">
        <f t="shared" si="1"/>
        <v>59389.083875370001</v>
      </c>
      <c r="M23" s="23">
        <f t="shared" si="1"/>
        <v>60615.514821000004</v>
      </c>
    </row>
    <row r="24" spans="1:14" ht="15.75" thickTop="1" x14ac:dyDescent="0.25"/>
    <row r="25" spans="1:14" x14ac:dyDescent="0.25">
      <c r="D25" s="35"/>
      <c r="E25" s="35"/>
      <c r="F25" s="35"/>
      <c r="G25" s="35"/>
    </row>
    <row r="34" spans="2:2" x14ac:dyDescent="0.25">
      <c r="B34" s="4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C29" sqref="C29"/>
    </sheetView>
  </sheetViews>
  <sheetFormatPr defaultColWidth="9.140625" defaultRowHeight="15" x14ac:dyDescent="0.25"/>
  <cols>
    <col min="1" max="1" width="60.42578125" style="4" customWidth="1"/>
    <col min="2" max="3" width="15.7109375" style="4" customWidth="1"/>
    <col min="4" max="13" width="15.7109375" style="3" customWidth="1"/>
    <col min="14" max="16384" width="9.140625" style="4"/>
  </cols>
  <sheetData>
    <row r="1" spans="1:13" ht="26.25" x14ac:dyDescent="0.4">
      <c r="A1" s="1" t="s">
        <v>43</v>
      </c>
      <c r="B1" s="2"/>
      <c r="C1" s="2"/>
    </row>
    <row r="2" spans="1:13" s="9" customFormat="1" x14ac:dyDescent="0.25">
      <c r="A2" s="5"/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25">
      <c r="A3" s="10" t="s">
        <v>13</v>
      </c>
      <c r="B3" s="11">
        <v>57569745</v>
      </c>
      <c r="C3" s="11">
        <v>57569745</v>
      </c>
      <c r="D3" s="12">
        <v>59425745</v>
      </c>
      <c r="E3" s="12">
        <v>59425744</v>
      </c>
      <c r="F3" s="12">
        <v>64058448</v>
      </c>
      <c r="G3" s="12">
        <v>64058447</v>
      </c>
      <c r="H3" s="12">
        <v>47500000</v>
      </c>
      <c r="I3" s="12">
        <v>47500000</v>
      </c>
      <c r="J3" s="12">
        <v>52500000</v>
      </c>
      <c r="K3" s="12">
        <v>50500000</v>
      </c>
      <c r="L3" s="12">
        <v>52500000</v>
      </c>
      <c r="M3" s="12">
        <v>50500000</v>
      </c>
    </row>
    <row r="4" spans="1:13" x14ac:dyDescent="0.25">
      <c r="A4" s="10" t="s">
        <v>14</v>
      </c>
      <c r="B4" s="14">
        <v>21375000</v>
      </c>
      <c r="C4" s="14">
        <v>21375000</v>
      </c>
      <c r="D4" s="15">
        <v>21375000</v>
      </c>
      <c r="E4" s="16">
        <v>21375000</v>
      </c>
      <c r="F4" s="16">
        <v>21375000</v>
      </c>
      <c r="G4" s="16">
        <v>21375000</v>
      </c>
      <c r="H4" s="12">
        <v>12500000</v>
      </c>
      <c r="I4" s="12">
        <v>12500000</v>
      </c>
      <c r="J4" s="12">
        <v>12500000</v>
      </c>
      <c r="K4" s="12">
        <v>12500000</v>
      </c>
      <c r="L4" s="12">
        <v>12500000</v>
      </c>
      <c r="M4" s="12">
        <v>12500000</v>
      </c>
    </row>
    <row r="5" spans="1:13" x14ac:dyDescent="0.25">
      <c r="A5" s="10" t="s">
        <v>15</v>
      </c>
      <c r="B5" s="14"/>
      <c r="C5" s="14"/>
      <c r="D5" s="15"/>
      <c r="E5" s="17">
        <f>'[1]Vend Pmts 09-17'!B5</f>
        <v>283681104.71999961</v>
      </c>
      <c r="F5" s="17">
        <f>'[1]Vend Pmts 09-17'!C5</f>
        <v>337379917.36999983</v>
      </c>
      <c r="G5" s="17">
        <f>'[1]Vend Pmts 09-17'!D5</f>
        <v>356870176.97000039</v>
      </c>
      <c r="H5" s="17">
        <f>'[1]Vend Pmts 09-17'!E5</f>
        <v>275759165.2100001</v>
      </c>
      <c r="I5" s="17">
        <f>'[1]Vend Pmts 09-17'!F5</f>
        <v>236436674.68999988</v>
      </c>
      <c r="J5" s="17">
        <f>'[1]Vend Pmts 09-17'!G5</f>
        <v>201170315.83000025</v>
      </c>
      <c r="K5" s="17">
        <f>'[1]Vend Pmts 09-17'!H5</f>
        <v>211588409.32999945</v>
      </c>
      <c r="L5" s="17">
        <f>'[1]Vend Pmts 09-17'!I5</f>
        <v>215624971.43999985</v>
      </c>
      <c r="M5" s="17">
        <f>'[1]Vend Pmts 09-17'!J5</f>
        <v>150503714</v>
      </c>
    </row>
    <row r="6" spans="1:13" x14ac:dyDescent="0.25">
      <c r="A6" s="10" t="s">
        <v>16</v>
      </c>
      <c r="B6" s="14"/>
      <c r="C6" s="14"/>
      <c r="D6" s="15"/>
      <c r="E6" s="15"/>
      <c r="F6" s="15"/>
      <c r="G6" s="15"/>
      <c r="H6" s="15"/>
      <c r="I6" s="17">
        <v>102363704</v>
      </c>
      <c r="J6" s="17">
        <v>36058148</v>
      </c>
      <c r="K6" s="17">
        <v>768100754</v>
      </c>
      <c r="L6" s="17"/>
      <c r="M6" s="12">
        <v>15559552</v>
      </c>
    </row>
    <row r="7" spans="1:13" x14ac:dyDescent="0.25">
      <c r="A7" s="10" t="s">
        <v>17</v>
      </c>
      <c r="B7" s="14">
        <f>'[1]Admin Costs 06-19'!C225</f>
        <v>64965721</v>
      </c>
      <c r="C7" s="14">
        <f>'[1]Admin Costs 06-19'!D225</f>
        <v>80762927</v>
      </c>
      <c r="D7" s="15">
        <f>'[1]Admin Costs 06-19'!E225</f>
        <v>89383002</v>
      </c>
      <c r="E7" s="15">
        <f>'[1]Admin Costs 06-19'!F225</f>
        <v>91258953</v>
      </c>
      <c r="F7" s="15">
        <f>'[1]Admin Costs 06-19'!G225</f>
        <v>97821186</v>
      </c>
      <c r="G7" s="15">
        <f>'[1]Admin Costs 06-19'!H225</f>
        <v>93518160</v>
      </c>
      <c r="H7" s="15">
        <f>'[1]Admin Costs 06-19'!I225</f>
        <v>67819728</v>
      </c>
      <c r="I7" s="15">
        <f>'[1]Admin Costs 06-19'!J225</f>
        <v>72485645</v>
      </c>
      <c r="J7" s="15">
        <f>'[1]Admin Costs 06-19'!K225</f>
        <v>88662618</v>
      </c>
      <c r="K7" s="15">
        <f>'[1]Admin Costs 06-19'!L225</f>
        <v>97512157</v>
      </c>
      <c r="L7" s="15">
        <f>'[1]Admin Costs 06-19'!M225</f>
        <v>95959058</v>
      </c>
      <c r="M7" s="15">
        <f>'[1]Admin Costs 06-19'!N225</f>
        <v>95959058</v>
      </c>
    </row>
    <row r="8" spans="1:13" x14ac:dyDescent="0.25">
      <c r="A8" s="10" t="s">
        <v>18</v>
      </c>
      <c r="B8" s="14">
        <v>13374931624</v>
      </c>
      <c r="C8" s="14">
        <v>16222292576</v>
      </c>
      <c r="D8" s="15">
        <v>20309900694</v>
      </c>
      <c r="E8" s="17">
        <v>20197428541</v>
      </c>
      <c r="F8" s="17">
        <v>21077209691</v>
      </c>
      <c r="G8" s="17">
        <v>22049377762</v>
      </c>
      <c r="H8" s="17">
        <v>20468691848</v>
      </c>
      <c r="I8" s="17">
        <v>20276153252</v>
      </c>
      <c r="J8" s="17">
        <v>22106826577</v>
      </c>
      <c r="K8" s="17">
        <v>22814894859</v>
      </c>
      <c r="L8" s="17">
        <v>24001676516</v>
      </c>
      <c r="M8" s="12">
        <v>23445734687</v>
      </c>
    </row>
    <row r="9" spans="1:13" x14ac:dyDescent="0.25">
      <c r="A9" s="18" t="s">
        <v>19</v>
      </c>
      <c r="B9" s="19">
        <v>1293145880</v>
      </c>
      <c r="C9" s="19">
        <v>1429576742</v>
      </c>
      <c r="D9" s="17">
        <v>1139480329</v>
      </c>
      <c r="E9" s="17">
        <v>1433568888</v>
      </c>
      <c r="F9" s="17">
        <v>1070736634</v>
      </c>
      <c r="G9" s="17">
        <v>1034195645</v>
      </c>
      <c r="H9" s="17">
        <v>1098389925</v>
      </c>
      <c r="I9" s="17">
        <v>1045691333</v>
      </c>
      <c r="J9" s="17">
        <v>1122766960</v>
      </c>
      <c r="K9" s="17">
        <v>1496609416</v>
      </c>
      <c r="L9" s="17">
        <v>1659235826</v>
      </c>
      <c r="M9" s="13">
        <v>1717529573</v>
      </c>
    </row>
    <row r="10" spans="1:13" x14ac:dyDescent="0.25">
      <c r="A10" s="20" t="s">
        <v>20</v>
      </c>
      <c r="B10" s="14">
        <v>21579399292</v>
      </c>
      <c r="C10" s="14">
        <v>22529127837</v>
      </c>
      <c r="D10" s="15">
        <v>20693245235</v>
      </c>
      <c r="E10" s="17">
        <v>22201594175</v>
      </c>
      <c r="F10" s="17">
        <v>22767914005</v>
      </c>
      <c r="G10" s="17">
        <v>22680589186</v>
      </c>
      <c r="H10" s="17">
        <v>23066894271</v>
      </c>
      <c r="I10" s="17">
        <v>24240833959</v>
      </c>
      <c r="J10" s="17">
        <v>25659803024</v>
      </c>
      <c r="K10" s="17">
        <v>27464157668</v>
      </c>
      <c r="L10" s="17">
        <v>28804733617</v>
      </c>
      <c r="M10" s="12">
        <v>30555476660</v>
      </c>
    </row>
    <row r="11" spans="1:13" x14ac:dyDescent="0.25">
      <c r="A11" s="21" t="s">
        <v>21</v>
      </c>
      <c r="B11" s="14"/>
      <c r="C11" s="14"/>
      <c r="D11" s="15"/>
      <c r="E11" s="17">
        <f>'[1]Vend Pmts 09-17'!B4</f>
        <v>272178312.55000043</v>
      </c>
      <c r="F11" s="17">
        <f>'[1]Vend Pmts 09-17'!C4</f>
        <v>278095352.24000061</v>
      </c>
      <c r="G11" s="17">
        <f>'[1]Vend Pmts 09-17'!D4</f>
        <v>269261227.2900005</v>
      </c>
      <c r="H11" s="17">
        <f>'[1]Vend Pmts 09-17'!E4</f>
        <v>266540956.47999984</v>
      </c>
      <c r="I11" s="17">
        <f>'[1]Vend Pmts 09-17'!F4</f>
        <v>267132712.24999994</v>
      </c>
      <c r="J11" s="17">
        <f>'[1]Vend Pmts 09-17'!G4</f>
        <v>238195059.75999975</v>
      </c>
      <c r="K11" s="17">
        <f>'[1]Vend Pmts 09-17'!H4</f>
        <v>235851276.80999941</v>
      </c>
      <c r="L11" s="17">
        <f>'[1]Vend Pmts 09-17'!I4</f>
        <v>215592551.92999974</v>
      </c>
      <c r="M11" s="17">
        <f>'[1]Vend Pmts 09-17'!J4</f>
        <v>220848704</v>
      </c>
    </row>
    <row r="12" spans="1:13" x14ac:dyDescent="0.25">
      <c r="A12" s="21" t="s">
        <v>22</v>
      </c>
      <c r="B12" s="14">
        <v>4543413650</v>
      </c>
      <c r="C12" s="14">
        <v>4213364277</v>
      </c>
      <c r="D12" s="15">
        <v>4291714257</v>
      </c>
      <c r="E12" s="17">
        <v>4707843740</v>
      </c>
      <c r="F12" s="17">
        <v>5980273612</v>
      </c>
      <c r="G12" s="17">
        <v>6040741337</v>
      </c>
      <c r="H12" s="17">
        <v>6087745024</v>
      </c>
      <c r="I12" s="17">
        <v>5570179581</v>
      </c>
      <c r="J12" s="17">
        <v>5663419562</v>
      </c>
      <c r="K12" s="17">
        <v>5854437187</v>
      </c>
      <c r="L12" s="17">
        <v>5990497161</v>
      </c>
      <c r="M12" s="12">
        <v>6068432446</v>
      </c>
    </row>
    <row r="13" spans="1:13" ht="15.75" thickBot="1" x14ac:dyDescent="0.3">
      <c r="A13" s="22" t="s">
        <v>23</v>
      </c>
      <c r="B13" s="23">
        <f t="shared" ref="B13:L13" si="0">SUM(B3:B12)-B9</f>
        <v>39641655032</v>
      </c>
      <c r="C13" s="23">
        <f t="shared" si="0"/>
        <v>43124492362</v>
      </c>
      <c r="D13" s="23">
        <f t="shared" si="0"/>
        <v>45465043933</v>
      </c>
      <c r="E13" s="23">
        <f t="shared" si="0"/>
        <v>47834785570.270004</v>
      </c>
      <c r="F13" s="23">
        <f t="shared" si="0"/>
        <v>50624127211.609993</v>
      </c>
      <c r="G13" s="23">
        <f t="shared" si="0"/>
        <v>51575791296.260002</v>
      </c>
      <c r="H13" s="23">
        <f t="shared" si="0"/>
        <v>50293450992.690002</v>
      </c>
      <c r="I13" s="23">
        <f t="shared" si="0"/>
        <v>50825585527.940002</v>
      </c>
      <c r="J13" s="23">
        <f t="shared" si="0"/>
        <v>54059135304.590004</v>
      </c>
      <c r="K13" s="23">
        <f t="shared" si="0"/>
        <v>57509542311.139999</v>
      </c>
      <c r="L13" s="23">
        <f t="shared" si="0"/>
        <v>59389083875.370003</v>
      </c>
      <c r="M13" s="23">
        <f>SUM(M3:M12)-M9</f>
        <v>60615514821</v>
      </c>
    </row>
    <row r="14" spans="1:13" ht="15.75" thickTop="1" x14ac:dyDescent="0.25">
      <c r="A14" s="24" t="s">
        <v>44</v>
      </c>
      <c r="B14" s="25"/>
      <c r="C14" s="25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26"/>
      <c r="B15" s="25"/>
      <c r="C15" s="25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38" customFormat="1" x14ac:dyDescent="0.25">
      <c r="A16" s="36" t="s">
        <v>45</v>
      </c>
      <c r="B16" s="37">
        <v>4504627</v>
      </c>
      <c r="C16" s="37">
        <v>4576678</v>
      </c>
      <c r="D16" s="37">
        <v>4651012</v>
      </c>
      <c r="E16" s="37">
        <v>4727467</v>
      </c>
      <c r="F16" s="37">
        <v>4824778</v>
      </c>
      <c r="G16" s="37">
        <v>4912385</v>
      </c>
      <c r="H16" s="37">
        <v>4977923</v>
      </c>
      <c r="I16" s="37">
        <v>5057960</v>
      </c>
      <c r="J16" s="37">
        <v>5134694</v>
      </c>
      <c r="K16" s="37">
        <v>5210148</v>
      </c>
      <c r="L16" s="37">
        <v>5281243</v>
      </c>
      <c r="M16" s="37">
        <v>5341009</v>
      </c>
    </row>
    <row r="17" spans="1:13" s="38" customFormat="1" hidden="1" x14ac:dyDescent="0.25">
      <c r="A17" s="36" t="s">
        <v>46</v>
      </c>
      <c r="B17" s="39">
        <v>4186326</v>
      </c>
      <c r="C17" s="39">
        <v>4250854</v>
      </c>
      <c r="D17" s="39">
        <v>4318727</v>
      </c>
      <c r="E17" s="39">
        <v>4399092</v>
      </c>
      <c r="F17" s="39">
        <v>4471570.9289999995</v>
      </c>
      <c r="G17" s="39">
        <v>4556974.5599999996</v>
      </c>
      <c r="H17" s="39">
        <v>4634112</v>
      </c>
      <c r="I17" s="39">
        <v>4699624.0480000004</v>
      </c>
      <c r="J17" s="39">
        <v>4780068.8059999999</v>
      </c>
      <c r="K17" s="39">
        <v>4855455.2910000002</v>
      </c>
      <c r="L17" s="39">
        <v>4924906.1370000001</v>
      </c>
      <c r="M17" s="37">
        <v>4972924.2580000004</v>
      </c>
    </row>
    <row r="18" spans="1:13" s="41" customFormat="1" x14ac:dyDescent="0.25">
      <c r="A18" s="4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26.25" x14ac:dyDescent="0.4">
      <c r="A19" s="27" t="s">
        <v>26</v>
      </c>
      <c r="B19" s="28"/>
      <c r="C19" s="3"/>
    </row>
    <row r="20" spans="1:13" s="9" customFormat="1" x14ac:dyDescent="0.25">
      <c r="A20" s="8"/>
      <c r="B20" s="7" t="s">
        <v>27</v>
      </c>
      <c r="C20" s="7" t="s">
        <v>28</v>
      </c>
      <c r="D20" s="7" t="s">
        <v>29</v>
      </c>
      <c r="E20" s="7" t="s">
        <v>30</v>
      </c>
      <c r="F20" s="7" t="s">
        <v>31</v>
      </c>
      <c r="G20" s="7" t="s">
        <v>32</v>
      </c>
      <c r="H20" s="7" t="s">
        <v>33</v>
      </c>
      <c r="I20" s="7" t="s">
        <v>34</v>
      </c>
      <c r="J20" s="7" t="s">
        <v>35</v>
      </c>
      <c r="K20" s="7" t="s">
        <v>36</v>
      </c>
      <c r="L20" s="7" t="s">
        <v>37</v>
      </c>
      <c r="M20" s="7" t="s">
        <v>38</v>
      </c>
    </row>
    <row r="21" spans="1:13" x14ac:dyDescent="0.25">
      <c r="A21" s="30" t="s">
        <v>39</v>
      </c>
      <c r="B21" s="15">
        <f>(((B3+B4+B5+B6+B7+B8)-(B9))/B16)</f>
        <v>2714.0307532676957</v>
      </c>
      <c r="C21" s="15">
        <f t="shared" ref="C21:M21" si="1">(((C3+C4+C5+C6+C7+C8)-(C9))/C16)</f>
        <v>3267.091000502985</v>
      </c>
      <c r="D21" s="15">
        <f t="shared" si="1"/>
        <v>4158.3646982635173</v>
      </c>
      <c r="E21" s="15">
        <f t="shared" si="1"/>
        <v>4065.5176344372157</v>
      </c>
      <c r="F21" s="15">
        <f t="shared" si="1"/>
        <v>4254.5185723301674</v>
      </c>
      <c r="G21" s="15">
        <f t="shared" si="1"/>
        <v>4387.0755042550618</v>
      </c>
      <c r="H21" s="15">
        <f t="shared" si="1"/>
        <v>3972.3155252120209</v>
      </c>
      <c r="I21" s="15">
        <f t="shared" si="1"/>
        <v>3895.1964710456386</v>
      </c>
      <c r="J21" s="15">
        <f t="shared" si="1"/>
        <v>4162.8480097996107</v>
      </c>
      <c r="K21" s="15">
        <f t="shared" si="1"/>
        <v>4310.52760177446</v>
      </c>
      <c r="L21" s="15">
        <f t="shared" si="1"/>
        <v>4301.8328676487708</v>
      </c>
      <c r="M21" s="15">
        <f t="shared" si="1"/>
        <v>4129.0376852014288</v>
      </c>
    </row>
    <row r="22" spans="1:13" x14ac:dyDescent="0.25">
      <c r="A22" s="31" t="s">
        <v>40</v>
      </c>
      <c r="B22" s="15">
        <f>B9/B16</f>
        <v>287.07057876268112</v>
      </c>
      <c r="C22" s="15">
        <f t="shared" ref="C22:M22" si="2">C9/C16</f>
        <v>312.36122401444891</v>
      </c>
      <c r="D22" s="15">
        <f t="shared" si="2"/>
        <v>244.99621351224206</v>
      </c>
      <c r="E22" s="15">
        <f t="shared" si="2"/>
        <v>303.24249497669683</v>
      </c>
      <c r="F22" s="15">
        <f t="shared" si="2"/>
        <v>221.92453911869106</v>
      </c>
      <c r="G22" s="15">
        <f t="shared" si="2"/>
        <v>210.52821490986557</v>
      </c>
      <c r="H22" s="15">
        <f t="shared" si="2"/>
        <v>220.65225295770946</v>
      </c>
      <c r="I22" s="15">
        <f t="shared" si="2"/>
        <v>206.74171662093019</v>
      </c>
      <c r="J22" s="15">
        <f t="shared" si="2"/>
        <v>218.66287650247511</v>
      </c>
      <c r="K22" s="15">
        <f t="shared" si="2"/>
        <v>287.24892575028576</v>
      </c>
      <c r="L22" s="15">
        <f t="shared" si="2"/>
        <v>314.17524738020956</v>
      </c>
      <c r="M22" s="15">
        <f t="shared" si="2"/>
        <v>321.57398967124004</v>
      </c>
    </row>
    <row r="23" spans="1:13" x14ac:dyDescent="0.25">
      <c r="A23" s="32" t="s">
        <v>41</v>
      </c>
      <c r="B23" s="15">
        <f>B10/B16</f>
        <v>4790.4963700657127</v>
      </c>
      <c r="C23" s="15">
        <f t="shared" ref="C23:M23" si="3">C10/C16</f>
        <v>4922.5940380774</v>
      </c>
      <c r="D23" s="15">
        <f t="shared" si="3"/>
        <v>4449.1919683286133</v>
      </c>
      <c r="E23" s="15">
        <f t="shared" si="3"/>
        <v>4696.2980756925435</v>
      </c>
      <c r="F23" s="15">
        <f t="shared" si="3"/>
        <v>4718.9557747527451</v>
      </c>
      <c r="G23" s="15">
        <f t="shared" si="3"/>
        <v>4617.0219121669006</v>
      </c>
      <c r="H23" s="15">
        <f t="shared" si="3"/>
        <v>4633.8391073947905</v>
      </c>
      <c r="I23" s="15">
        <f t="shared" si="3"/>
        <v>4792.6108468631619</v>
      </c>
      <c r="J23" s="15">
        <f t="shared" si="3"/>
        <v>4997.3383075992451</v>
      </c>
      <c r="K23" s="15">
        <f t="shared" si="3"/>
        <v>5271.2816733804875</v>
      </c>
      <c r="L23" s="15">
        <f t="shared" si="3"/>
        <v>5454.1579732271357</v>
      </c>
      <c r="M23" s="15">
        <f t="shared" si="3"/>
        <v>5720.918399500918</v>
      </c>
    </row>
    <row r="24" spans="1:13" x14ac:dyDescent="0.25">
      <c r="A24" s="33" t="s">
        <v>42</v>
      </c>
      <c r="B24" s="15">
        <f>(B11+B12)/B16</f>
        <v>1008.610402148724</v>
      </c>
      <c r="C24" s="15">
        <f t="shared" ref="C24:M24" si="4">(C11+C12)/C16</f>
        <v>920.61628041125027</v>
      </c>
      <c r="D24" s="15">
        <f t="shared" si="4"/>
        <v>922.74848076074625</v>
      </c>
      <c r="E24" s="15">
        <f t="shared" si="4"/>
        <v>1053.4229117939904</v>
      </c>
      <c r="F24" s="15">
        <f t="shared" si="4"/>
        <v>1297.1309693917524</v>
      </c>
      <c r="G24" s="15">
        <f t="shared" si="4"/>
        <v>1284.5089634240803</v>
      </c>
      <c r="H24" s="15">
        <f t="shared" si="4"/>
        <v>1276.4934251654756</v>
      </c>
      <c r="I24" s="15">
        <f t="shared" si="4"/>
        <v>1154.0843132903383</v>
      </c>
      <c r="J24" s="15">
        <f t="shared" si="4"/>
        <v>1149.3605308826584</v>
      </c>
      <c r="K24" s="15">
        <f t="shared" si="4"/>
        <v>1168.9281117945209</v>
      </c>
      <c r="L24" s="15">
        <f t="shared" si="4"/>
        <v>1175.1191363340031</v>
      </c>
      <c r="M24" s="15">
        <f t="shared" si="4"/>
        <v>1177.5455068508591</v>
      </c>
    </row>
    <row r="25" spans="1:13" ht="15.75" thickBot="1" x14ac:dyDescent="0.3">
      <c r="A25" s="34" t="s">
        <v>23</v>
      </c>
      <c r="B25" s="23">
        <f t="shared" ref="B25:M25" si="5">SUM(B21:B24)</f>
        <v>8800.2081042448135</v>
      </c>
      <c r="C25" s="23">
        <f t="shared" si="5"/>
        <v>9422.6625430060849</v>
      </c>
      <c r="D25" s="23">
        <f t="shared" si="5"/>
        <v>9775.3013608651199</v>
      </c>
      <c r="E25" s="23">
        <f t="shared" si="5"/>
        <v>10118.481116900446</v>
      </c>
      <c r="F25" s="23">
        <f t="shared" si="5"/>
        <v>10492.529855593357</v>
      </c>
      <c r="G25" s="23">
        <f t="shared" si="5"/>
        <v>10499.134594755909</v>
      </c>
      <c r="H25" s="23">
        <f t="shared" si="5"/>
        <v>10103.300310729997</v>
      </c>
      <c r="I25" s="23">
        <f t="shared" si="5"/>
        <v>10048.633347820069</v>
      </c>
      <c r="J25" s="23">
        <f t="shared" si="5"/>
        <v>10528.20972478399</v>
      </c>
      <c r="K25" s="23">
        <f t="shared" si="5"/>
        <v>11037.986312699755</v>
      </c>
      <c r="L25" s="23">
        <f t="shared" si="5"/>
        <v>11245.285224590119</v>
      </c>
      <c r="M25" s="23">
        <f t="shared" si="5"/>
        <v>11349.075581224446</v>
      </c>
    </row>
    <row r="26" spans="1:13" ht="15.75" thickTop="1" x14ac:dyDescent="0.25"/>
    <row r="27" spans="1:13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33" spans="2:2" x14ac:dyDescent="0.25">
      <c r="B33" s="4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Pub Ed Funding</vt:lpstr>
      <vt:lpstr>Per Student Annaul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Gogonas, George</dc:creator>
  <cp:lastModifiedBy>Gogonas, George</cp:lastModifiedBy>
  <dcterms:created xsi:type="dcterms:W3CDTF">2018-08-31T14:39:05Z</dcterms:created>
  <dcterms:modified xsi:type="dcterms:W3CDTF">2018-08-31T14:44:10Z</dcterms:modified>
</cp:coreProperties>
</file>